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582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'план'!$A$1:$F$77</definedName>
  </definedNames>
  <calcPr fullCalcOnLoad="1"/>
</workbook>
</file>

<file path=xl/sharedStrings.xml><?xml version="1.0" encoding="utf-8"?>
<sst xmlns="http://schemas.openxmlformats.org/spreadsheetml/2006/main" count="255" uniqueCount="150">
  <si>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</si>
  <si>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</si>
  <si>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</si>
  <si>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</si>
  <si>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</si>
  <si>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</si>
  <si>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</si>
  <si>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</si>
  <si>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</si>
  <si>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</si>
  <si>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</si>
  <si>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</si>
  <si>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</si>
  <si>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</si>
  <si>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</si>
  <si>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</si>
  <si>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</si>
  <si>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</si>
  <si>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</si>
  <si>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</si>
  <si>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</si>
  <si>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</si>
  <si>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</si>
  <si>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</si>
  <si>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</si>
  <si>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</si>
  <si>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</si>
  <si>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</si>
  <si>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</si>
  <si>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</si>
  <si>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</si>
  <si>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</si>
  <si>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</si>
  <si>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</si>
  <si>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</si>
  <si>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</si>
  <si>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</si>
  <si>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</si>
  <si>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</si>
  <si>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</si>
  <si>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</si>
  <si>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</si>
  <si>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</si>
  <si>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</si>
  <si>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</si>
  <si>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</si>
  <si>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</si>
  <si>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</si>
  <si>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</si>
  <si>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</si>
  <si>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</si>
  <si>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</si>
  <si>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</si>
  <si>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</si>
  <si>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</si>
  <si>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</si>
  <si>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</si>
  <si>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</si>
  <si>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</si>
  <si>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</si>
  <si>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</si>
  <si>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</si>
  <si>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</si>
  <si>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</si>
  <si>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</si>
  <si>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</si>
  <si>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</si>
  <si>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</si>
  <si>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</si>
  <si>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</si>
  <si>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</si>
  <si>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</si>
  <si>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</si>
  <si>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</si>
  <si>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</si>
  <si>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</si>
  <si>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</si>
  <si>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</si>
  <si>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</si>
  <si>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</si>
  <si>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</si>
  <si>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</si>
  <si>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</si>
  <si>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</si>
  <si>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</si>
  <si>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</si>
  <si>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</si>
  <si>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</si>
  <si>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</si>
  <si>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</si>
  <si>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</si>
  <si>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металлических урн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</si>
  <si>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</si>
  <si>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</si>
  <si>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</si>
  <si>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</si>
  <si>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</si>
  <si>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</si>
  <si>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</si>
  <si>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</si>
  <si>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</si>
  <si>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</si>
  <si>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</si>
  <si>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</si>
  <si>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</si>
  <si>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</si>
  <si>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</si>
  <si>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</si>
  <si>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</si>
  <si>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</si>
  <si>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</si>
  <si>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</si>
  <si>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</si>
  <si>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</si>
  <si>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</si>
  <si>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</si>
  <si>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</si>
  <si>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силового предохранительного шкафа</t>
  </si>
  <si>
    <t>под.</t>
  </si>
  <si>
    <t>Непредвиденные расходы</t>
  </si>
  <si>
    <t xml:space="preserve">Осмотр силовых установок 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</si>
  <si>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</si>
  <si>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</si>
  <si>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</si>
  <si>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</si>
  <si>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</si>
  <si>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</si>
  <si>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</si>
  <si>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</si>
  <si>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22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</si>
  <si>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</si>
  <si>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</si>
  <si>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</si>
  <si>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</si>
  <si>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Очистка подъездных козырьков от снега толщ. слоя до 50 см с автовышки</t>
  </si>
  <si>
    <t>Ремонт подъезда  № 3</t>
  </si>
  <si>
    <t>План   оказания   услуг  и  выполнения  работ  на  2022 год</t>
  </si>
  <si>
    <t>Очистка козырьков балконов 9-го этажа от снега толщиной                           слоя до 50 см  и скалывание сосулек с кровли</t>
  </si>
  <si>
    <t xml:space="preserve">Ремонт рулонной кровли: смена покрытия из наплавляемых          материалов в 1 слой </t>
  </si>
  <si>
    <t xml:space="preserve">Осмотр линий электрических сетей, арматуры и электрооборудования на лестничных клетках </t>
  </si>
  <si>
    <t>Ежедневное обслуживание лифтов в многоквартирных домах высотой  9 этажей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</si>
  <si>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</si>
  <si>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</si>
  <si>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лифт</t>
  </si>
  <si>
    <t>Аварийное обслуживание лифтов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</si>
  <si>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</si>
  <si>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Текущий ремонт лифтов</t>
  </si>
  <si>
    <t>"22" декабря 2021 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</si>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</sst>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top" wrapText="1" indent="3"/>
    </xf>
    <xf numFmtId="2" fontId="4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 indent="3"/>
    </xf>
    <xf numFmtId="165" fontId="3" fillId="34" borderId="12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0">
      <selection activeCell="G28" sqref="G2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9" t="s">
        <v>60</v>
      </c>
      <c r="B1" s="79"/>
      <c r="C1" s="79"/>
      <c r="D1" s="79"/>
      <c r="E1" s="79"/>
    </row>
    <row r="2" spans="1:5" ht="7.5" customHeight="1">
      <c r="A2" s="1"/>
      <c r="B2" s="1"/>
      <c r="C2" s="1"/>
      <c r="D2" s="1"/>
      <c r="E2" s="1"/>
    </row>
    <row r="3" spans="1:5" ht="14.25">
      <c r="A3" s="80" t="s">
        <v>61</v>
      </c>
      <c r="B3" s="80"/>
      <c r="C3" s="80"/>
      <c r="D3" s="80"/>
      <c r="E3" s="80"/>
    </row>
    <row r="4" spans="1:5" ht="14.25">
      <c r="A4" s="81" t="s">
        <v>0</v>
      </c>
      <c r="B4" s="81"/>
      <c r="C4" s="81"/>
      <c r="D4" s="81"/>
      <c r="E4" s="81"/>
    </row>
    <row r="5" spans="1:5" ht="14.25">
      <c r="A5" s="2" t="s">
        <v>1</v>
      </c>
      <c r="B5" s="2" t="s">
        <v>2</v>
      </c>
      <c r="C5" s="2" t="s">
        <v>3</v>
      </c>
      <c r="D5" s="82" t="s">
        <v>4</v>
      </c>
      <c r="E5" s="83"/>
    </row>
    <row r="6" spans="1:5" ht="15">
      <c r="A6" s="3" t="s">
        <v>5</v>
      </c>
      <c r="B6" s="4" t="s">
        <v>6</v>
      </c>
      <c r="C6" s="5" t="s">
        <v>7</v>
      </c>
      <c r="D6" s="75">
        <v>43466</v>
      </c>
      <c r="E6" s="76"/>
    </row>
    <row r="7" spans="1:5" ht="15">
      <c r="A7" s="3" t="s">
        <v>8</v>
      </c>
      <c r="B7" s="4" t="s">
        <v>9</v>
      </c>
      <c r="C7" s="5" t="s">
        <v>7</v>
      </c>
      <c r="D7" s="71" t="s">
        <v>58</v>
      </c>
      <c r="E7" s="72"/>
    </row>
    <row r="8" spans="1:5" ht="15">
      <c r="A8" s="8" t="s">
        <v>10</v>
      </c>
      <c r="B8" s="7" t="s">
        <v>11</v>
      </c>
      <c r="C8" s="9" t="s">
        <v>12</v>
      </c>
      <c r="D8" s="77">
        <f>7554.3*12*4.07</f>
        <v>368952.01200000005</v>
      </c>
      <c r="E8" s="78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5">
        <f>7554.3*12*1.55</f>
        <v>140509.98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5">
        <f>7554.3*12*0.12</f>
        <v>10878.192000000001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5">
        <f>7554.3*12*1.1</f>
        <v>99716.76000000001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5">
        <f>7554.3*12*0.73</f>
        <v>66175.668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5">
        <f>7554.3*12*0.57</f>
        <v>51671.412</v>
      </c>
    </row>
    <row r="15" spans="1:5" ht="15">
      <c r="A15" s="3" t="s">
        <v>13</v>
      </c>
      <c r="B15" s="4" t="s">
        <v>6</v>
      </c>
      <c r="C15" s="5" t="s">
        <v>7</v>
      </c>
      <c r="D15" s="75">
        <v>43466</v>
      </c>
      <c r="E15" s="76"/>
    </row>
    <row r="16" spans="1:5" ht="45" customHeight="1">
      <c r="A16" s="3" t="s">
        <v>14</v>
      </c>
      <c r="B16" s="4" t="s">
        <v>9</v>
      </c>
      <c r="C16" s="5" t="s">
        <v>7</v>
      </c>
      <c r="D16" s="71" t="s">
        <v>57</v>
      </c>
      <c r="E16" s="72"/>
    </row>
    <row r="17" spans="1:5" ht="15">
      <c r="A17" s="8" t="s">
        <v>15</v>
      </c>
      <c r="B17" s="7" t="s">
        <v>11</v>
      </c>
      <c r="C17" s="9" t="s">
        <v>12</v>
      </c>
      <c r="D17" s="73">
        <f>SUM(E19:E24)</f>
        <v>349008.66000000003</v>
      </c>
      <c r="E17" s="7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6">
        <f>7554.3*12*0.9</f>
        <v>81586.44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6">
        <f>7554.3*12*1.79</f>
        <v>162266.364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6">
        <f>7554.3*12*0.44</f>
        <v>39886.704000000005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7554.3*12*0.09</f>
        <v>8158.644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7554.3*12*0.57</f>
        <v>51671.412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7554.3*12*0.06</f>
        <v>5439.0960000000005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789575.4360000001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5">
        <f>7554.3*12*0.62</f>
        <v>56203.992000000006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5">
        <f>7554.3*12*4.19</f>
        <v>379830.2040000001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5">
        <f>7554.3*12*3.9</f>
        <v>353541.24</v>
      </c>
    </row>
    <row r="33" ht="12.75">
      <c r="E33" s="14">
        <f>SUM(E27,D17,D8)</f>
        <v>1507536.1080000002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Normal="80" zoomScaleSheetLayoutView="100" zoomScalePageLayoutView="0" workbookViewId="0" topLeftCell="A55">
      <selection activeCell="C65" sqref="C65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8.75">
      <c r="A1" s="84" t="s">
        <v>136</v>
      </c>
      <c r="B1" s="84"/>
      <c r="C1" s="84"/>
      <c r="D1" s="84"/>
      <c r="E1" s="84"/>
      <c r="F1" s="84"/>
    </row>
    <row r="2" spans="1:6" ht="15">
      <c r="A2" s="85" t="s">
        <v>127</v>
      </c>
      <c r="B2" s="85"/>
      <c r="C2" s="85"/>
      <c r="D2" s="85"/>
      <c r="E2" s="85"/>
      <c r="F2" s="85"/>
    </row>
    <row r="3" spans="1:6" ht="19.5">
      <c r="A3" s="85" t="s">
        <v>129</v>
      </c>
      <c r="B3" s="85"/>
      <c r="C3" s="85"/>
      <c r="D3" s="85"/>
      <c r="E3" s="85"/>
      <c r="F3" s="85"/>
    </row>
    <row r="4" ht="9.75" customHeight="1">
      <c r="A4" s="20"/>
    </row>
    <row r="5" spans="1:6" ht="15">
      <c r="A5" s="39" t="s">
        <v>128</v>
      </c>
      <c r="D5" s="86" t="s">
        <v>147</v>
      </c>
      <c r="E5" s="86"/>
      <c r="F5" s="86"/>
    </row>
    <row r="6" ht="15">
      <c r="A6" s="20"/>
    </row>
    <row r="7" spans="1:6" ht="123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96</v>
      </c>
      <c r="B8" s="23">
        <f>7552.1</f>
        <v>7552.1</v>
      </c>
      <c r="C8" s="37">
        <v>12</v>
      </c>
      <c r="D8" s="24" t="s">
        <v>68</v>
      </c>
      <c r="E8" s="25">
        <f>E9+E10+E21+E24+E43</f>
        <v>10.861245834491951</v>
      </c>
      <c r="F8" s="26">
        <f>F9+F10+F21+F24+F43</f>
        <v>984302.572</v>
      </c>
    </row>
    <row r="9" spans="1:6" s="61" customFormat="1" ht="19.5" customHeight="1" outlineLevel="1">
      <c r="A9" s="48" t="s">
        <v>97</v>
      </c>
      <c r="B9" s="49">
        <f>B8</f>
        <v>7552.1</v>
      </c>
      <c r="C9" s="50">
        <v>12</v>
      </c>
      <c r="D9" s="51" t="s">
        <v>7</v>
      </c>
      <c r="E9" s="52">
        <v>1.77</v>
      </c>
      <c r="F9" s="53">
        <f>ROUND(B9*C9*E9,2)</f>
        <v>160406.6</v>
      </c>
    </row>
    <row r="10" spans="1:6" s="54" customFormat="1" ht="46.5" customHeight="1" outlineLevel="1">
      <c r="A10" s="48" t="s">
        <v>98</v>
      </c>
      <c r="B10" s="49">
        <f>B8</f>
        <v>7552.1</v>
      </c>
      <c r="C10" s="50" t="s">
        <v>7</v>
      </c>
      <c r="D10" s="51" t="s">
        <v>7</v>
      </c>
      <c r="E10" s="52">
        <f>F10/B10/12</f>
        <v>2.8903641591963383</v>
      </c>
      <c r="F10" s="53">
        <f>SUM(F11:F20)</f>
        <v>261939.83000000002</v>
      </c>
    </row>
    <row r="11" spans="1:6" s="54" customFormat="1" ht="19.5" customHeight="1" outlineLevel="2">
      <c r="A11" s="58" t="s">
        <v>99</v>
      </c>
      <c r="B11" s="49">
        <v>1559.5</v>
      </c>
      <c r="C11" s="50">
        <v>72</v>
      </c>
      <c r="D11" s="51" t="s">
        <v>68</v>
      </c>
      <c r="E11" s="52">
        <v>0.37</v>
      </c>
      <c r="F11" s="53">
        <f>ROUND(B11*C11*E11,2)</f>
        <v>41545.08</v>
      </c>
    </row>
    <row r="12" spans="1:6" s="54" customFormat="1" ht="18" customHeight="1" outlineLevel="2">
      <c r="A12" s="58" t="s">
        <v>70</v>
      </c>
      <c r="B12" s="49">
        <v>1903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17812.08</v>
      </c>
    </row>
    <row r="13" spans="1:6" s="54" customFormat="1" ht="18" customHeight="1" outlineLevel="2">
      <c r="A13" s="58" t="s">
        <v>71</v>
      </c>
      <c r="B13" s="49">
        <v>1903</v>
      </c>
      <c r="C13" s="50">
        <v>3</v>
      </c>
      <c r="D13" s="51" t="s">
        <v>68</v>
      </c>
      <c r="E13" s="52">
        <v>3.58</v>
      </c>
      <c r="F13" s="53">
        <f t="shared" si="0"/>
        <v>20438.22</v>
      </c>
    </row>
    <row r="14" spans="1:6" s="54" customFormat="1" ht="16.5" customHeight="1" outlineLevel="2">
      <c r="A14" s="58" t="s">
        <v>72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58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8" t="s">
        <v>74</v>
      </c>
      <c r="B16" s="49">
        <f>B11*0.8</f>
        <v>1247.6000000000001</v>
      </c>
      <c r="C16" s="50">
        <v>72</v>
      </c>
      <c r="D16" s="51" t="s">
        <v>68</v>
      </c>
      <c r="E16" s="52">
        <v>1.45</v>
      </c>
      <c r="F16" s="53">
        <f t="shared" si="0"/>
        <v>130249.44</v>
      </c>
    </row>
    <row r="17" spans="1:6" s="54" customFormat="1" ht="18" customHeight="1" outlineLevel="2">
      <c r="A17" s="58" t="s">
        <v>75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8" s="54" customFormat="1" ht="33" customHeight="1" outlineLevel="2">
      <c r="A18" s="58" t="s">
        <v>76</v>
      </c>
      <c r="B18" s="53">
        <f>B11*0.1</f>
        <v>155.95000000000002</v>
      </c>
      <c r="C18" s="50">
        <v>3</v>
      </c>
      <c r="D18" s="51" t="s">
        <v>68</v>
      </c>
      <c r="E18" s="52">
        <v>20.39</v>
      </c>
      <c r="F18" s="53">
        <f t="shared" si="0"/>
        <v>9539.46</v>
      </c>
      <c r="H18" s="54">
        <f>B18*E18*3</f>
        <v>9539.461500000001</v>
      </c>
    </row>
    <row r="19" spans="1:6" s="54" customFormat="1" ht="29.25" customHeight="1" outlineLevel="2">
      <c r="A19" s="58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8" s="54" customFormat="1" ht="29.25" customHeight="1" outlineLevel="2">
      <c r="A20" s="58" t="s">
        <v>78</v>
      </c>
      <c r="B20" s="49">
        <f>B11*0.4</f>
        <v>623.8000000000001</v>
      </c>
      <c r="C20" s="50">
        <v>22</v>
      </c>
      <c r="D20" s="51" t="s">
        <v>68</v>
      </c>
      <c r="E20" s="52">
        <v>2.02</v>
      </c>
      <c r="F20" s="53">
        <f t="shared" si="0"/>
        <v>27721.67</v>
      </c>
      <c r="H20" s="54">
        <f>B20*E20*22</f>
        <v>27721.672000000006</v>
      </c>
    </row>
    <row r="21" spans="1:6" s="54" customFormat="1" ht="31.5" customHeight="1" outlineLevel="1">
      <c r="A21" s="48" t="s">
        <v>100</v>
      </c>
      <c r="B21" s="49">
        <f>B8</f>
        <v>7552.1</v>
      </c>
      <c r="C21" s="50" t="s">
        <v>7</v>
      </c>
      <c r="D21" s="51" t="s">
        <v>7</v>
      </c>
      <c r="E21" s="52">
        <f>F21/B21/12</f>
        <v>0.11136151975388743</v>
      </c>
      <c r="F21" s="53">
        <f>SUM(F22:F23)</f>
        <v>10092.16</v>
      </c>
    </row>
    <row r="22" spans="1:6" s="54" customFormat="1" ht="21" customHeight="1" outlineLevel="1">
      <c r="A22" s="58" t="s">
        <v>94</v>
      </c>
      <c r="B22" s="49">
        <v>1213</v>
      </c>
      <c r="C22" s="50">
        <v>12</v>
      </c>
      <c r="D22" s="51" t="s">
        <v>7</v>
      </c>
      <c r="E22" s="52">
        <v>0.26</v>
      </c>
      <c r="F22" s="53">
        <f>ROUND(B22*C22*E22,2)</f>
        <v>3784.56</v>
      </c>
    </row>
    <row r="23" spans="1:6" s="54" customFormat="1" ht="19.5" customHeight="1" outlineLevel="1">
      <c r="A23" s="58" t="s">
        <v>95</v>
      </c>
      <c r="B23" s="49">
        <v>1213</v>
      </c>
      <c r="C23" s="50">
        <v>1</v>
      </c>
      <c r="D23" s="51" t="s">
        <v>7</v>
      </c>
      <c r="E23" s="52">
        <v>5.2</v>
      </c>
      <c r="F23" s="53">
        <f>ROUND(B23*C23*E23,2)</f>
        <v>6307.6</v>
      </c>
    </row>
    <row r="24" spans="1:6" s="54" customFormat="1" ht="47.25" customHeight="1" outlineLevel="1">
      <c r="A24" s="48" t="s">
        <v>101</v>
      </c>
      <c r="B24" s="49">
        <f>B8</f>
        <v>7552.1</v>
      </c>
      <c r="C24" s="50">
        <v>12</v>
      </c>
      <c r="D24" s="51" t="s">
        <v>68</v>
      </c>
      <c r="E24" s="52">
        <f>F24/B24/C24</f>
        <v>6.029520155541725</v>
      </c>
      <c r="F24" s="53">
        <f>F25+F26+F27+F28+F29+F30+F31+F32+F33+F34+F35+F36+F37+F38+F39+F40+F41+F42</f>
        <v>546426.47</v>
      </c>
    </row>
    <row r="25" spans="1:6" s="54" customFormat="1" ht="18" customHeight="1" outlineLevel="1">
      <c r="A25" s="55" t="s">
        <v>79</v>
      </c>
      <c r="B25" s="62">
        <v>1214.2</v>
      </c>
      <c r="C25" s="49">
        <v>2</v>
      </c>
      <c r="D25" s="63" t="s">
        <v>68</v>
      </c>
      <c r="E25" s="52">
        <v>3.44</v>
      </c>
      <c r="F25" s="52">
        <f>ROUND(B25*C25*E25,2)</f>
        <v>8353.7</v>
      </c>
    </row>
    <row r="26" spans="1:6" s="54" customFormat="1" ht="15.75" customHeight="1" outlineLevel="1">
      <c r="A26" s="58" t="s">
        <v>80</v>
      </c>
      <c r="B26" s="62">
        <v>992</v>
      </c>
      <c r="C26" s="49">
        <v>2</v>
      </c>
      <c r="D26" s="63" t="s">
        <v>68</v>
      </c>
      <c r="E26" s="52">
        <v>3.44</v>
      </c>
      <c r="F26" s="52">
        <f aca="true" t="shared" si="1" ref="F26:F41">ROUND(B26*C26*E26,2)</f>
        <v>6824.96</v>
      </c>
    </row>
    <row r="27" spans="1:6" s="54" customFormat="1" ht="18" customHeight="1" outlineLevel="1">
      <c r="A27" s="58" t="s">
        <v>81</v>
      </c>
      <c r="B27" s="62">
        <v>898.4</v>
      </c>
      <c r="C27" s="49">
        <v>2</v>
      </c>
      <c r="D27" s="63" t="s">
        <v>68</v>
      </c>
      <c r="E27" s="52">
        <v>3.44</v>
      </c>
      <c r="F27" s="52">
        <f t="shared" si="1"/>
        <v>6180.99</v>
      </c>
    </row>
    <row r="28" spans="1:6" s="54" customFormat="1" ht="19.5" customHeight="1" outlineLevel="1">
      <c r="A28" s="58" t="s">
        <v>82</v>
      </c>
      <c r="B28" s="64">
        <v>54</v>
      </c>
      <c r="C28" s="49">
        <v>2</v>
      </c>
      <c r="D28" s="63" t="s">
        <v>68</v>
      </c>
      <c r="E28" s="52">
        <v>3.44</v>
      </c>
      <c r="F28" s="52">
        <f t="shared" si="1"/>
        <v>371.52</v>
      </c>
    </row>
    <row r="29" spans="1:6" s="54" customFormat="1" ht="19.5" customHeight="1" outlineLevel="1">
      <c r="A29" s="58" t="s">
        <v>83</v>
      </c>
      <c r="B29" s="64">
        <v>404.7</v>
      </c>
      <c r="C29" s="49">
        <v>1</v>
      </c>
      <c r="D29" s="63" t="s">
        <v>68</v>
      </c>
      <c r="E29" s="52">
        <v>42.7</v>
      </c>
      <c r="F29" s="52">
        <f t="shared" si="1"/>
        <v>17280.69</v>
      </c>
    </row>
    <row r="30" spans="1:6" s="70" customFormat="1" ht="30" outlineLevel="2">
      <c r="A30" s="65" t="s">
        <v>137</v>
      </c>
      <c r="B30" s="66">
        <v>19.2</v>
      </c>
      <c r="C30" s="67">
        <v>2</v>
      </c>
      <c r="D30" s="68" t="s">
        <v>68</v>
      </c>
      <c r="E30" s="69">
        <v>42.7</v>
      </c>
      <c r="F30" s="52">
        <f t="shared" si="1"/>
        <v>1639.68</v>
      </c>
    </row>
    <row r="31" spans="1:6" s="54" customFormat="1" ht="31.5" customHeight="1" outlineLevel="1">
      <c r="A31" s="55" t="s">
        <v>134</v>
      </c>
      <c r="B31" s="62">
        <v>54</v>
      </c>
      <c r="C31" s="49">
        <v>1</v>
      </c>
      <c r="D31" s="63" t="s">
        <v>68</v>
      </c>
      <c r="E31" s="52">
        <v>290.42</v>
      </c>
      <c r="F31" s="52">
        <f t="shared" si="1"/>
        <v>15682.68</v>
      </c>
    </row>
    <row r="32" spans="1:6" s="54" customFormat="1" ht="18" customHeight="1" outlineLevel="1">
      <c r="A32" s="58" t="s">
        <v>84</v>
      </c>
      <c r="B32" s="62">
        <v>4</v>
      </c>
      <c r="C32" s="49">
        <v>5</v>
      </c>
      <c r="D32" s="63" t="s">
        <v>93</v>
      </c>
      <c r="E32" s="52">
        <v>94.18</v>
      </c>
      <c r="F32" s="52">
        <f t="shared" si="1"/>
        <v>1883.6</v>
      </c>
    </row>
    <row r="33" spans="1:6" s="54" customFormat="1" ht="21" customHeight="1" outlineLevel="1">
      <c r="A33" s="58" t="s">
        <v>85</v>
      </c>
      <c r="B33" s="62">
        <v>4</v>
      </c>
      <c r="C33" s="49">
        <v>1</v>
      </c>
      <c r="D33" s="63" t="s">
        <v>92</v>
      </c>
      <c r="E33" s="52">
        <v>244.6</v>
      </c>
      <c r="F33" s="52">
        <f t="shared" si="1"/>
        <v>978.4</v>
      </c>
    </row>
    <row r="34" spans="1:6" s="54" customFormat="1" ht="15.75" customHeight="1" outlineLevel="1">
      <c r="A34" s="58" t="s">
        <v>86</v>
      </c>
      <c r="B34" s="62">
        <v>4</v>
      </c>
      <c r="C34" s="49">
        <v>1</v>
      </c>
      <c r="D34" s="63" t="s">
        <v>92</v>
      </c>
      <c r="E34" s="52">
        <v>58.76</v>
      </c>
      <c r="F34" s="52">
        <f t="shared" si="1"/>
        <v>235.04</v>
      </c>
    </row>
    <row r="35" spans="1:6" s="54" customFormat="1" ht="18" customHeight="1" outlineLevel="1">
      <c r="A35" s="58" t="s">
        <v>87</v>
      </c>
      <c r="B35" s="62">
        <v>2.1</v>
      </c>
      <c r="C35" s="49">
        <v>1</v>
      </c>
      <c r="D35" s="63" t="s">
        <v>68</v>
      </c>
      <c r="E35" s="52">
        <v>832.72</v>
      </c>
      <c r="F35" s="52">
        <f t="shared" si="1"/>
        <v>1748.71</v>
      </c>
    </row>
    <row r="36" spans="1:6" s="54" customFormat="1" ht="19.5" customHeight="1" outlineLevel="1">
      <c r="A36" s="58" t="s">
        <v>88</v>
      </c>
      <c r="B36" s="64">
        <v>2.1</v>
      </c>
      <c r="C36" s="49">
        <v>1</v>
      </c>
      <c r="D36" s="63" t="s">
        <v>68</v>
      </c>
      <c r="E36" s="52">
        <v>113.78</v>
      </c>
      <c r="F36" s="52">
        <f t="shared" si="1"/>
        <v>238.94</v>
      </c>
    </row>
    <row r="37" spans="1:6" s="54" customFormat="1" ht="30.75" customHeight="1" outlineLevel="1">
      <c r="A37" s="58" t="s">
        <v>89</v>
      </c>
      <c r="B37" s="62">
        <v>217.4</v>
      </c>
      <c r="C37" s="49">
        <v>104</v>
      </c>
      <c r="D37" s="63" t="s">
        <v>68</v>
      </c>
      <c r="E37" s="52">
        <v>1.35</v>
      </c>
      <c r="F37" s="52">
        <f t="shared" si="1"/>
        <v>30522.96</v>
      </c>
    </row>
    <row r="38" spans="1:6" s="54" customFormat="1" ht="19.5" customHeight="1" outlineLevel="1">
      <c r="A38" s="55" t="s">
        <v>90</v>
      </c>
      <c r="B38" s="62">
        <v>3940.14</v>
      </c>
      <c r="C38" s="49">
        <v>2</v>
      </c>
      <c r="D38" s="63" t="s">
        <v>68</v>
      </c>
      <c r="E38" s="52">
        <v>1.35</v>
      </c>
      <c r="F38" s="52">
        <f t="shared" si="1"/>
        <v>10638.38</v>
      </c>
    </row>
    <row r="39" spans="1:6" s="54" customFormat="1" ht="20.25" customHeight="1" outlineLevel="1">
      <c r="A39" s="58" t="s">
        <v>91</v>
      </c>
      <c r="B39" s="62">
        <v>0.9</v>
      </c>
      <c r="C39" s="49">
        <v>1</v>
      </c>
      <c r="D39" s="63" t="s">
        <v>68</v>
      </c>
      <c r="E39" s="52">
        <v>164.92</v>
      </c>
      <c r="F39" s="52">
        <f t="shared" si="1"/>
        <v>148.43</v>
      </c>
    </row>
    <row r="40" spans="1:6" s="54" customFormat="1" ht="31.5" customHeight="1" outlineLevel="1">
      <c r="A40" s="58" t="s">
        <v>138</v>
      </c>
      <c r="B40" s="64">
        <v>30</v>
      </c>
      <c r="C40" s="49">
        <v>1</v>
      </c>
      <c r="D40" s="63" t="s">
        <v>68</v>
      </c>
      <c r="E40" s="56">
        <v>998.93</v>
      </c>
      <c r="F40" s="52">
        <f t="shared" si="1"/>
        <v>29967.9</v>
      </c>
    </row>
    <row r="41" spans="1:6" s="54" customFormat="1" ht="23.25" customHeight="1" outlineLevel="1">
      <c r="A41" s="58" t="s">
        <v>135</v>
      </c>
      <c r="B41" s="64">
        <v>1</v>
      </c>
      <c r="C41" s="49">
        <v>1</v>
      </c>
      <c r="D41" s="63" t="s">
        <v>118</v>
      </c>
      <c r="E41" s="52">
        <v>402000</v>
      </c>
      <c r="F41" s="52">
        <f t="shared" si="1"/>
        <v>402000</v>
      </c>
    </row>
    <row r="42" spans="1:6" s="54" customFormat="1" ht="23.25" customHeight="1" outlineLevel="1">
      <c r="A42" s="58" t="s">
        <v>119</v>
      </c>
      <c r="B42" s="64"/>
      <c r="C42" s="49"/>
      <c r="D42" s="63"/>
      <c r="E42" s="52"/>
      <c r="F42" s="52">
        <v>11729.89</v>
      </c>
    </row>
    <row r="43" spans="1:6" s="28" customFormat="1" ht="31.5" customHeight="1" outlineLevel="1">
      <c r="A43" s="40" t="s">
        <v>102</v>
      </c>
      <c r="B43" s="41">
        <f>B8</f>
        <v>7552.1</v>
      </c>
      <c r="C43" s="42">
        <v>12</v>
      </c>
      <c r="D43" s="43" t="s">
        <v>24</v>
      </c>
      <c r="E43" s="44">
        <v>0.06</v>
      </c>
      <c r="F43" s="45">
        <f>B43*C43*E43</f>
        <v>5437.512000000001</v>
      </c>
    </row>
    <row r="44" spans="1:6" s="27" customFormat="1" ht="48" customHeight="1">
      <c r="A44" s="22" t="s">
        <v>103</v>
      </c>
      <c r="B44" s="23">
        <f>B8</f>
        <v>7552.1</v>
      </c>
      <c r="C44" s="37">
        <v>12</v>
      </c>
      <c r="D44" s="24" t="s">
        <v>68</v>
      </c>
      <c r="E44" s="25">
        <f>F44/B44/C44</f>
        <v>9.186968194277089</v>
      </c>
      <c r="F44" s="38">
        <f>SUM(F45,F50,F63)</f>
        <v>832570.8300000001</v>
      </c>
    </row>
    <row r="45" spans="1:6" s="54" customFormat="1" ht="30.75" customHeight="1">
      <c r="A45" s="48" t="s">
        <v>104</v>
      </c>
      <c r="B45" s="49">
        <f>B44</f>
        <v>7552.1</v>
      </c>
      <c r="C45" s="50">
        <v>12</v>
      </c>
      <c r="D45" s="51" t="s">
        <v>68</v>
      </c>
      <c r="E45" s="52">
        <f>F45/B45/C45</f>
        <v>0.5569681501392549</v>
      </c>
      <c r="F45" s="53">
        <f>SUM(F46:F49)</f>
        <v>50475.350000000006</v>
      </c>
    </row>
    <row r="46" spans="1:6" s="54" customFormat="1" ht="30.75" customHeight="1">
      <c r="A46" s="55" t="s">
        <v>139</v>
      </c>
      <c r="B46" s="49">
        <v>36</v>
      </c>
      <c r="C46" s="50">
        <v>12</v>
      </c>
      <c r="D46" s="51" t="s">
        <v>92</v>
      </c>
      <c r="E46" s="56">
        <v>34.64</v>
      </c>
      <c r="F46" s="53">
        <f>ROUND(B46*C46*E46,2)</f>
        <v>14964.48</v>
      </c>
    </row>
    <row r="47" spans="1:6" s="54" customFormat="1" ht="18" customHeight="1">
      <c r="A47" s="55" t="s">
        <v>120</v>
      </c>
      <c r="B47" s="49">
        <f>1</f>
        <v>1</v>
      </c>
      <c r="C47" s="50">
        <v>12</v>
      </c>
      <c r="D47" s="51" t="s">
        <v>92</v>
      </c>
      <c r="E47" s="56">
        <v>192.81</v>
      </c>
      <c r="F47" s="53">
        <f>ROUND(B47*C47*E47,2)</f>
        <v>2313.72</v>
      </c>
    </row>
    <row r="48" spans="1:6" s="54" customFormat="1" ht="18" customHeight="1">
      <c r="A48" s="55" t="s">
        <v>117</v>
      </c>
      <c r="B48" s="49">
        <v>1</v>
      </c>
      <c r="C48" s="50">
        <v>1</v>
      </c>
      <c r="D48" s="51" t="s">
        <v>92</v>
      </c>
      <c r="E48" s="56">
        <v>2147.22</v>
      </c>
      <c r="F48" s="53">
        <f>ROUND(B48*C48*E48,2)</f>
        <v>2147.22</v>
      </c>
    </row>
    <row r="49" spans="1:6" s="54" customFormat="1" ht="17.25" customHeight="1" outlineLevel="1">
      <c r="A49" s="55" t="s">
        <v>121</v>
      </c>
      <c r="B49" s="49" t="s">
        <v>132</v>
      </c>
      <c r="C49" s="50" t="s">
        <v>132</v>
      </c>
      <c r="D49" s="51" t="s">
        <v>132</v>
      </c>
      <c r="E49" s="52" t="s">
        <v>132</v>
      </c>
      <c r="F49" s="53">
        <v>31049.93</v>
      </c>
    </row>
    <row r="50" spans="1:6" s="54" customFormat="1" ht="45.75" customHeight="1">
      <c r="A50" s="48" t="s">
        <v>105</v>
      </c>
      <c r="B50" s="49">
        <f>B45</f>
        <v>7552.1</v>
      </c>
      <c r="C50" s="50">
        <v>12</v>
      </c>
      <c r="D50" s="51" t="s">
        <v>68</v>
      </c>
      <c r="E50" s="52">
        <f>F50/B50/C50</f>
        <v>4.480000044137834</v>
      </c>
      <c r="F50" s="53">
        <f>SUM(F51:F62)</f>
        <v>406000.9</v>
      </c>
    </row>
    <row r="51" spans="1:6" s="54" customFormat="1" ht="30">
      <c r="A51" s="55" t="s">
        <v>107</v>
      </c>
      <c r="B51" s="49">
        <v>320</v>
      </c>
      <c r="C51" s="50">
        <v>1</v>
      </c>
      <c r="D51" s="51" t="s">
        <v>108</v>
      </c>
      <c r="E51" s="57">
        <v>23.99</v>
      </c>
      <c r="F51" s="53">
        <f>ROUND(B51*C51*E51,2)</f>
        <v>7676.8</v>
      </c>
    </row>
    <row r="52" spans="1:6" s="54" customFormat="1" ht="15">
      <c r="A52" s="55" t="s">
        <v>109</v>
      </c>
      <c r="B52" s="49">
        <v>320</v>
      </c>
      <c r="C52" s="50">
        <v>1</v>
      </c>
      <c r="D52" s="51" t="s">
        <v>93</v>
      </c>
      <c r="E52" s="57">
        <v>95.9</v>
      </c>
      <c r="F52" s="53">
        <f aca="true" t="shared" si="2" ref="F52:F61">ROUND(B52*C52*E52,2)</f>
        <v>30688</v>
      </c>
    </row>
    <row r="53" spans="1:6" s="54" customFormat="1" ht="15">
      <c r="A53" s="55" t="s">
        <v>110</v>
      </c>
      <c r="B53" s="49">
        <v>28145</v>
      </c>
      <c r="C53" s="50">
        <v>1</v>
      </c>
      <c r="D53" s="51" t="s">
        <v>111</v>
      </c>
      <c r="E53" s="57">
        <v>0.36</v>
      </c>
      <c r="F53" s="53">
        <f t="shared" si="2"/>
        <v>10132.2</v>
      </c>
    </row>
    <row r="54" spans="1:6" s="54" customFormat="1" ht="15">
      <c r="A54" s="55" t="s">
        <v>112</v>
      </c>
      <c r="B54" s="49">
        <v>2</v>
      </c>
      <c r="C54" s="50">
        <v>1</v>
      </c>
      <c r="D54" s="51" t="s">
        <v>113</v>
      </c>
      <c r="E54" s="57">
        <v>684.84</v>
      </c>
      <c r="F54" s="53">
        <f t="shared" si="2"/>
        <v>1369.68</v>
      </c>
    </row>
    <row r="55" spans="1:6" s="54" customFormat="1" ht="45">
      <c r="A55" s="55" t="s">
        <v>122</v>
      </c>
      <c r="B55" s="49">
        <v>898.4</v>
      </c>
      <c r="C55" s="50">
        <v>104</v>
      </c>
      <c r="D55" s="51" t="s">
        <v>68</v>
      </c>
      <c r="E55" s="57">
        <v>1.35</v>
      </c>
      <c r="F55" s="53">
        <f t="shared" si="2"/>
        <v>126135.36</v>
      </c>
    </row>
    <row r="56" spans="1:6" s="54" customFormat="1" ht="30">
      <c r="A56" s="55" t="s">
        <v>123</v>
      </c>
      <c r="B56" s="49">
        <v>4</v>
      </c>
      <c r="C56" s="50">
        <v>1</v>
      </c>
      <c r="D56" s="51" t="s">
        <v>92</v>
      </c>
      <c r="E56" s="57">
        <v>267.18</v>
      </c>
      <c r="F56" s="53">
        <f t="shared" si="2"/>
        <v>1068.72</v>
      </c>
    </row>
    <row r="57" spans="1:6" s="54" customFormat="1" ht="15">
      <c r="A57" s="55" t="s">
        <v>124</v>
      </c>
      <c r="B57" s="49">
        <v>192</v>
      </c>
      <c r="C57" s="50">
        <v>1</v>
      </c>
      <c r="D57" s="51" t="s">
        <v>92</v>
      </c>
      <c r="E57" s="57">
        <v>82.37</v>
      </c>
      <c r="F57" s="53">
        <f t="shared" si="2"/>
        <v>15815.04</v>
      </c>
    </row>
    <row r="58" spans="1:6" s="54" customFormat="1" ht="15">
      <c r="A58" s="55" t="s">
        <v>114</v>
      </c>
      <c r="B58" s="49">
        <v>32</v>
      </c>
      <c r="C58" s="50">
        <v>1</v>
      </c>
      <c r="D58" s="51" t="s">
        <v>92</v>
      </c>
      <c r="E58" s="57">
        <v>230.38</v>
      </c>
      <c r="F58" s="53">
        <f t="shared" si="2"/>
        <v>7372.16</v>
      </c>
    </row>
    <row r="59" spans="1:6" s="54" customFormat="1" ht="30">
      <c r="A59" s="55" t="s">
        <v>125</v>
      </c>
      <c r="B59" s="49">
        <v>1214.2</v>
      </c>
      <c r="C59" s="50">
        <v>3</v>
      </c>
      <c r="D59" s="51" t="s">
        <v>68</v>
      </c>
      <c r="E59" s="57">
        <v>1.35</v>
      </c>
      <c r="F59" s="53">
        <f t="shared" si="2"/>
        <v>4917.51</v>
      </c>
    </row>
    <row r="60" spans="1:6" s="54" customFormat="1" ht="30">
      <c r="A60" s="55" t="s">
        <v>126</v>
      </c>
      <c r="B60" s="49">
        <v>88</v>
      </c>
      <c r="C60" s="50">
        <v>1</v>
      </c>
      <c r="D60" s="51" t="s">
        <v>93</v>
      </c>
      <c r="E60" s="57">
        <v>133.98</v>
      </c>
      <c r="F60" s="53">
        <f t="shared" si="2"/>
        <v>11790.24</v>
      </c>
    </row>
    <row r="61" spans="1:6" s="54" customFormat="1" ht="15" customHeight="1">
      <c r="A61" s="55" t="s">
        <v>115</v>
      </c>
      <c r="B61" s="49">
        <v>128</v>
      </c>
      <c r="C61" s="50">
        <v>1</v>
      </c>
      <c r="D61" s="51" t="s">
        <v>116</v>
      </c>
      <c r="E61" s="57">
        <v>191.8</v>
      </c>
      <c r="F61" s="53">
        <f t="shared" si="2"/>
        <v>24550.4</v>
      </c>
    </row>
    <row r="62" spans="1:6" s="54" customFormat="1" ht="15">
      <c r="A62" s="55" t="s">
        <v>121</v>
      </c>
      <c r="B62" s="49" t="s">
        <v>132</v>
      </c>
      <c r="C62" s="50" t="s">
        <v>132</v>
      </c>
      <c r="D62" s="51" t="s">
        <v>132</v>
      </c>
      <c r="E62" s="52" t="s">
        <v>132</v>
      </c>
      <c r="F62" s="53">
        <v>164484.79</v>
      </c>
    </row>
    <row r="63" spans="1:6" s="54" customFormat="1" ht="18" customHeight="1">
      <c r="A63" s="48" t="s">
        <v>106</v>
      </c>
      <c r="B63" s="49">
        <f>B50</f>
        <v>7552.1</v>
      </c>
      <c r="C63" s="50">
        <v>12</v>
      </c>
      <c r="D63" s="51" t="s">
        <v>68</v>
      </c>
      <c r="E63" s="52">
        <f>F63/B63/C63</f>
        <v>4.15</v>
      </c>
      <c r="F63" s="53">
        <f>SUM(F64:F69)</f>
        <v>376094.5800000001</v>
      </c>
    </row>
    <row r="64" spans="1:6" s="54" customFormat="1" ht="30">
      <c r="A64" s="58" t="s">
        <v>140</v>
      </c>
      <c r="B64" s="49">
        <v>4</v>
      </c>
      <c r="C64" s="50">
        <v>365</v>
      </c>
      <c r="D64" s="51" t="s">
        <v>143</v>
      </c>
      <c r="E64" s="52">
        <v>24.03</v>
      </c>
      <c r="F64" s="53">
        <f>ROUND(B64*C64*E64,2)</f>
        <v>35083.8</v>
      </c>
    </row>
    <row r="65" spans="1:6" s="54" customFormat="1" ht="75">
      <c r="A65" s="58" t="s">
        <v>145</v>
      </c>
      <c r="B65" s="49">
        <v>4</v>
      </c>
      <c r="C65" s="50">
        <v>12</v>
      </c>
      <c r="D65" s="51" t="s">
        <v>143</v>
      </c>
      <c r="E65" s="52">
        <v>874.3</v>
      </c>
      <c r="F65" s="53">
        <f>ROUND(B65*C65*E65,2)</f>
        <v>41966.4</v>
      </c>
    </row>
    <row r="66" spans="1:6" s="54" customFormat="1" ht="45">
      <c r="A66" s="58" t="s">
        <v>141</v>
      </c>
      <c r="B66" s="49">
        <v>4</v>
      </c>
      <c r="C66" s="50">
        <v>4</v>
      </c>
      <c r="D66" s="51" t="s">
        <v>143</v>
      </c>
      <c r="E66" s="52">
        <v>12835.52</v>
      </c>
      <c r="F66" s="53">
        <f>ROUND(B66*C66*E66,2)</f>
        <v>205368.32</v>
      </c>
    </row>
    <row r="67" spans="1:6" s="54" customFormat="1" ht="18" customHeight="1">
      <c r="A67" s="58" t="s">
        <v>142</v>
      </c>
      <c r="B67" s="49">
        <v>4</v>
      </c>
      <c r="C67" s="50">
        <v>1</v>
      </c>
      <c r="D67" s="51" t="s">
        <v>143</v>
      </c>
      <c r="E67" s="52">
        <v>4940</v>
      </c>
      <c r="F67" s="53">
        <f>ROUND(B67*C67*E67,2)</f>
        <v>19760</v>
      </c>
    </row>
    <row r="68" spans="1:6" s="54" customFormat="1" ht="18" customHeight="1">
      <c r="A68" s="58" t="s">
        <v>144</v>
      </c>
      <c r="B68" s="49">
        <v>4</v>
      </c>
      <c r="C68" s="50">
        <v>1</v>
      </c>
      <c r="D68" s="51" t="s">
        <v>143</v>
      </c>
      <c r="E68" s="52">
        <v>2538.32</v>
      </c>
      <c r="F68" s="53">
        <f>ROUND(B68*C68*E68,2)</f>
        <v>10153.28</v>
      </c>
    </row>
    <row r="69" spans="1:6" s="54" customFormat="1" ht="18" customHeight="1">
      <c r="A69" s="59" t="s">
        <v>146</v>
      </c>
      <c r="B69" s="49"/>
      <c r="C69" s="50"/>
      <c r="D69" s="51"/>
      <c r="E69" s="52"/>
      <c r="F69" s="53">
        <v>63762.78</v>
      </c>
    </row>
    <row r="70" spans="1:6" s="27" customFormat="1" ht="18" customHeight="1">
      <c r="A70" s="34" t="s">
        <v>69</v>
      </c>
      <c r="B70" s="35"/>
      <c r="C70" s="35"/>
      <c r="D70" s="36"/>
      <c r="E70" s="60">
        <f>E8+E44</f>
        <v>20.04821402876904</v>
      </c>
      <c r="F70" s="29">
        <f>F8+F44</f>
        <v>1816873.4020000002</v>
      </c>
    </row>
    <row r="71" spans="1:6" ht="15">
      <c r="A71" s="30"/>
      <c r="B71" s="31"/>
      <c r="C71" s="31"/>
      <c r="D71" s="31"/>
      <c r="E71" s="31"/>
      <c r="F71" s="31"/>
    </row>
    <row r="72" spans="1:5" ht="15">
      <c r="A72" s="47" t="s">
        <v>130</v>
      </c>
      <c r="B72" s="32"/>
      <c r="C72" s="19" t="s">
        <v>131</v>
      </c>
      <c r="E72" s="33"/>
    </row>
    <row r="73" ht="15">
      <c r="A73" s="18" t="s">
        <v>132</v>
      </c>
    </row>
    <row r="74" spans="1:3" ht="15">
      <c r="A74" s="47" t="s">
        <v>148</v>
      </c>
      <c r="B74" s="46"/>
      <c r="C74" s="19" t="s">
        <v>133</v>
      </c>
    </row>
    <row r="76" spans="1:2" ht="15">
      <c r="A76" s="47" t="s">
        <v>149</v>
      </c>
      <c r="B76" s="46"/>
    </row>
  </sheetData>
  <sheetProtection/>
  <mergeCells count="4">
    <mergeCell ref="A1:F1"/>
    <mergeCell ref="A2:F2"/>
    <mergeCell ref="A3:F3"/>
    <mergeCell ref="D5:F5"/>
  </mergeCells>
  <printOptions/>
  <pageMargins left="0.36" right="0.28" top="0.5" bottom="0.48" header="0.5" footer="0.5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2020-03-27T08:54:47Z</cp:lastPrinted>
  <dcterms:created xsi:type="dcterms:W3CDTF">2018-04-02T07:45:01Z</dcterms:created>
  <dcterms:modified xsi:type="dcterms:W3CDTF">2021-12-24T04:11:24Z</dcterms:modified>
  <cp:category/>
  <cp:version/>
  <cp:contentType/>
  <cp:contentStatus/>
</cp:coreProperties>
</file>